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<sst xmlns="http://schemas.openxmlformats.org/spreadsheetml/2006/main" count="4317" uniqueCount="998">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</sst>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45382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45406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977</v>
      </c>
      <c r="B11" s="578">
        <v>45406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3941</v>
      </c>
      <c r="D6" s="675">
        <f aca="true" t="shared" si="0" ref="D6:D15">C6-E6</f>
        <v>0</v>
      </c>
      <c r="E6" s="674">
        <f>'1-Баланс'!G95</f>
        <v>3941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3920</v>
      </c>
      <c r="D7" s="675">
        <f t="shared" si="0"/>
        <v>1034</v>
      </c>
      <c r="E7" s="674">
        <f>'1-Баланс'!G18</f>
        <v>2886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36</v>
      </c>
      <c r="D8" s="675">
        <f t="shared" si="0"/>
        <v>0</v>
      </c>
      <c r="E8" s="674">
        <f>ABS('2-Отчет за доходите'!C44)-ABS('2-Отчет за доходите'!G44)</f>
        <v>36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3920</v>
      </c>
      <c r="D11" s="675">
        <f t="shared" si="0"/>
        <v>0</v>
      </c>
      <c r="E11" s="674">
        <f>'4-Отчет за собствения капитал'!L34</f>
        <v>3920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281</v>
      </c>
      <c r="D15" s="675">
        <f t="shared" si="0"/>
        <v>281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0.009183673469387756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1.7142857142857142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0.009134737376300432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2.2857142857142856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1.6666666666666667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1.6666666666666667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1.1428571428571428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1.1428571428571428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0.005357142857142858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0.005328596802841919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0.009183673469387756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0.5833333333333334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281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281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281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3906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3941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2886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2886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2886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1008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3920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41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64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41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41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2886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2886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2886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2886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-962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-962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99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99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56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56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3884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3884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3920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3920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9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5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45000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45000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281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281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281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281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C43">
      <selection activeCell="H84" sqref="H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2886</v>
      </c>
      <c r="H12" s="196">
        <v>2886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2886</v>
      </c>
      <c r="H13" s="196">
        <v>2886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2886</v>
      </c>
      <c r="H18" s="610">
        <f>H12+H15+H16+H17</f>
        <v>2886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>
        <v>-962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>
        <v>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1008</v>
      </c>
      <c r="H26" s="598">
        <f>H20+H21+H22</f>
        <v>1008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</v>
      </c>
      <c r="H28" s="596">
        <f>SUM(H29:H31)</f>
        <v>-30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7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</v>
      </c>
      <c r="H32" s="197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</v>
      </c>
      <c r="H34" s="598">
        <f>H28+H32+H33</f>
        <v>-10</v>
      </c>
    </row>
    <row r="35" spans="1:8" ht="15.75">
      <c r="A35" s="89" t="s">
        <v>106</v>
      </c>
      <c r="B35" s="94" t="s">
        <v>107</v>
      </c>
      <c r="C35" s="595">
        <f>SUM(C36:C39)</f>
        <v>281</v>
      </c>
      <c r="D35" s="596">
        <f>SUM(D36:D39)</f>
        <v>258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3920</v>
      </c>
      <c r="H37" s="600">
        <f>H26+H18+H34</f>
        <v>3884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281</v>
      </c>
      <c r="D39" s="196">
        <v>258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281</v>
      </c>
      <c r="D46" s="598">
        <f>D35+D40+D45</f>
        <v>258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</v>
      </c>
      <c r="D55" s="479">
        <v>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3906</v>
      </c>
      <c r="D56" s="602">
        <f>D20+D21+D22+D28+D33+D46+D52+D54+D55</f>
        <v>3883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1</v>
      </c>
      <c r="D69" s="197"/>
      <c r="E69" s="201" t="s">
        <v>79</v>
      </c>
      <c r="F69" s="93" t="s">
        <v>216</v>
      </c>
      <c r="G69" s="197">
        <v>11</v>
      </c>
      <c r="H69" s="197">
        <v>10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19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10</v>
      </c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11</v>
      </c>
      <c r="D76" s="598">
        <f>SUM(D68:D75)</f>
        <v>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</v>
      </c>
      <c r="H79" s="600">
        <f>H71+H73+H75+H77</f>
        <v>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24</v>
      </c>
      <c r="D90" s="196">
        <v>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</v>
      </c>
      <c r="D94" s="602">
        <f>D65+D76+D85+D92+D93</f>
        <v>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3941</v>
      </c>
      <c r="D95" s="604">
        <f>D94+D56</f>
        <v>3903</v>
      </c>
      <c r="E95" s="229" t="s">
        <v>942</v>
      </c>
      <c r="F95" s="489" t="s">
        <v>268</v>
      </c>
      <c r="G95" s="603">
        <f>G37+G40+G56+G79</f>
        <v>3941</v>
      </c>
      <c r="H95" s="604">
        <f>H37+H40+H56+H79</f>
        <v>3903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45406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6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13</v>
      </c>
      <c r="D15" s="316">
        <v>11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3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</v>
      </c>
      <c r="D22" s="629">
        <f>SUM(D12:D18)+D19</f>
        <v>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41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</v>
      </c>
      <c r="H24" s="316">
        <v>45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64</v>
      </c>
      <c r="H27" s="629">
        <f>SUM(H22:H26)</f>
        <v>45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</v>
      </c>
      <c r="D31" s="635">
        <f>D29+D22</f>
        <v>30</v>
      </c>
      <c r="E31" s="251" t="s">
        <v>824</v>
      </c>
      <c r="F31" s="266" t="s">
        <v>331</v>
      </c>
      <c r="G31" s="253">
        <f>G16+G18+G27</f>
        <v>64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</v>
      </c>
      <c r="D33" s="244">
        <f>IF((H31-D31)&gt;0,H31-D31,0)</f>
        <v>15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</v>
      </c>
      <c r="D36" s="637">
        <f>D31-D34+D35</f>
        <v>30</v>
      </c>
      <c r="E36" s="262" t="s">
        <v>346</v>
      </c>
      <c r="F36" s="256" t="s">
        <v>347</v>
      </c>
      <c r="G36" s="267">
        <f>G35-G34+G31</f>
        <v>64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36</v>
      </c>
      <c r="D37" s="635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</v>
      </c>
      <c r="D42" s="244">
        <f>+IF((H36-D36-D38)&gt;0,H36-D36-D38,0)</f>
        <v>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</v>
      </c>
      <c r="D44" s="268">
        <f>IF(H42=0,IF(D42-D43&gt;0,D42-D43+H43,0),IF(H42-H43&lt;0,H43-H42+D42,0))</f>
        <v>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64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64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45406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7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2-1</f>
        <v>1</v>
      </c>
      <c r="D20" s="197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</v>
      </c>
      <c r="D21" s="659">
        <f>SUM(D11:D20)</f>
        <v>-23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41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147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147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45406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2886</v>
      </c>
      <c r="D13" s="584">
        <f>'1-Баланс'!H20</f>
        <v>-962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>
        <v>99</v>
      </c>
      <c r="I13" s="584">
        <f>'1-Баланс'!H29+'1-Баланс'!H32</f>
        <v>20</v>
      </c>
      <c r="J13" s="584">
        <f>'1-Баланс'!H30+'1-Баланс'!H33</f>
        <v>-30</v>
      </c>
      <c r="K13" s="585"/>
      <c r="L13" s="584">
        <f>SUM(C13:K13)</f>
        <v>3884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2886</v>
      </c>
      <c r="D17" s="653">
        <f aca="true" t="shared" si="2" ref="D17:M17">D13+D14</f>
        <v>-962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99</v>
      </c>
      <c r="I17" s="653">
        <f t="shared" si="2"/>
        <v>20</v>
      </c>
      <c r="J17" s="653">
        <f t="shared" si="2"/>
        <v>-30</v>
      </c>
      <c r="K17" s="653">
        <f t="shared" si="2"/>
        <v>0</v>
      </c>
      <c r="L17" s="584">
        <f t="shared" si="1"/>
        <v>3884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</v>
      </c>
      <c r="J18" s="584">
        <f>+'1-Баланс'!G33</f>
        <v>0</v>
      </c>
      <c r="K18" s="585"/>
      <c r="L18" s="584">
        <f t="shared" si="1"/>
        <v>36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2886</v>
      </c>
      <c r="D31" s="653">
        <f aca="true" t="shared" si="6" ref="D31:M31">D19+D22+D23+D26+D30+D29+D17+D18</f>
        <v>-962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56</v>
      </c>
      <c r="J31" s="653">
        <f t="shared" si="6"/>
        <v>-30</v>
      </c>
      <c r="K31" s="653">
        <f t="shared" si="6"/>
        <v>0</v>
      </c>
      <c r="L31" s="584">
        <f t="shared" si="1"/>
        <v>3920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2886</v>
      </c>
      <c r="D34" s="587">
        <f t="shared" si="7"/>
        <v>-962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56</v>
      </c>
      <c r="J34" s="587">
        <f t="shared" si="7"/>
        <v>-30</v>
      </c>
      <c r="K34" s="587">
        <f t="shared" si="7"/>
        <v>0</v>
      </c>
      <c r="L34" s="651">
        <f t="shared" si="1"/>
        <v>3920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45406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63" sqref="B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45406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0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45406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D44" sqref="D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9</v>
      </c>
      <c r="D23" s="443"/>
      <c r="E23" s="442">
        <f t="shared" si="0"/>
        <v>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</v>
      </c>
      <c r="E40" s="369">
        <f>SUM(E41:E44)</f>
        <v>9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</v>
      </c>
      <c r="E44" s="369">
        <f t="shared" si="0"/>
        <v>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1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</v>
      </c>
      <c r="D46" s="444">
        <f>D45+D23+D21+D11</f>
        <v>1</v>
      </c>
      <c r="E46" s="445">
        <f>E45+E23+E21+E11</f>
        <v>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5</v>
      </c>
      <c r="E87" s="134">
        <f>SUM(E88:E92)+E96</f>
        <v>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</v>
      </c>
      <c r="D90" s="197"/>
      <c r="E90" s="136">
        <f t="shared" si="1"/>
        <v>5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</v>
      </c>
      <c r="D98" s="433">
        <f>D87+D82+D77+D73+D97</f>
        <v>16</v>
      </c>
      <c r="E98" s="433">
        <f>E87+E82+E77+E73+E97</f>
        <v>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</v>
      </c>
      <c r="D99" s="427">
        <f>D98+D70+D68</f>
        <v>16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45406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>
        <v>45000</v>
      </c>
      <c r="F13" s="449">
        <v>281</v>
      </c>
      <c r="G13" s="449"/>
      <c r="H13" s="449"/>
      <c r="I13" s="450">
        <f>F13+G13-H13</f>
        <v>281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45000</v>
      </c>
      <c r="F18" s="456">
        <f t="shared" si="1"/>
        <v>281</v>
      </c>
      <c r="G18" s="456">
        <f t="shared" si="1"/>
        <v>0</v>
      </c>
      <c r="H18" s="456">
        <f t="shared" si="1"/>
        <v>0</v>
      </c>
      <c r="I18" s="457">
        <f t="shared" si="0"/>
        <v>281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45406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 Angelov</cp:lastModifiedBy>
  <cp:lastPrinted>2016-09-14T10:20:26Z</cp:lastPrinted>
  <dcterms:created xsi:type="dcterms:W3CDTF">2006-09-16T00:00:00Z</dcterms:created>
  <dcterms:modified xsi:type="dcterms:W3CDTF">2024-04-23T08:23:29Z</dcterms:modified>
  <cp:category/>
  <cp:version/>
  <cp:contentType/>
  <cp:contentStatus/>
</cp:coreProperties>
</file>